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<sst xmlns="http://schemas.openxmlformats.org/spreadsheetml/2006/main" count="156" uniqueCount="111">
  <si>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</si>
  <si>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</si>
  <si>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</si>
  <si>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</si>
  <si>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</si>
  <si>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</si>
  <si>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</si>
  <si>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</si>
  <si>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</si>
  <si>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</si>
  <si>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</si>
  <si>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</si>
  <si>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</si>
  <si>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</si>
  <si>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</si>
  <si>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</si>
  <si>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</si>
  <si>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</si>
  <si>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</si>
  <si>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</si>
  <si>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</si>
  <si>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</si>
  <si>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</si>
  <si>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</si>
  <si>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</si>
  <si>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</si>
  <si>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</si>
  <si>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</si>
  <si>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</si>
  <si>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</si>
  <si>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</si>
  <si>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</si>
  <si>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</si>
  <si>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</si>
  <si>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</si>
  <si>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</si>
  <si>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</si>
  <si>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</si>
  <si>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</si>
  <si>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</si>
  <si>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</si>
  <si>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</si>
  <si>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</si>
  <si>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</si>
  <si>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</si>
  <si>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</si>
  <si>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</si>
  <si>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</si>
  <si>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</si>
  <si>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</si>
  <si>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</si>
  <si>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</si>
  <si>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</si>
  <si>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</si>
  <si>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</si>
  <si>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</si>
  <si>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</si>
  <si>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</si>
  <si>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</si>
  <si>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</si>
  <si>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</si>
  <si>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</si>
  <si>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</si>
  <si>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</si>
  <si>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</si>
  <si>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</si>
  <si>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</si>
  <si>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</si>
  <si>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</si>
  <si>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</si>
  <si>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</si>
  <si>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</si>
  <si>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</si>
  <si>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</si>
  <si>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</si>
  <si>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</si>
  <si>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</si>
  <si>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</si>
  <si>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</si>
  <si>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</si>
  <si>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</si>
  <si>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</si>
  <si>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</si>
  <si>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</si>
  <si>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</si>
  <si>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</si>
  <si>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</si>
  <si>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</si>
  <si>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</si>
  <si>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</si>
  <si>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</si>
  <si>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</si>
  <si>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</si>
  <si>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</si>
  <si>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</si>
  <si>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</si>
  <si>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</si>
  <si>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</si>
  <si>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</si>
  <si>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</si>
  <si>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</si>
  <si>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</si>
  <si>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</si>
  <si>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</si>
  <si>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</si>
  <si>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</si>
  <si>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</si>
  <si>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</si>
  <si>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</si>
  <si>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</si>
  <si>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2014 рік станом на 22.05.2014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</si>
</sst>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16128.3</c:v>
                </c:pt>
                <c:pt idx="1">
                  <c:v>13606.699999999999</c:v>
                </c:pt>
                <c:pt idx="2">
                  <c:v>960.3</c:v>
                </c:pt>
                <c:pt idx="3">
                  <c:v>1561.3000000000004</c:v>
                </c:pt>
              </c:numCache>
            </c:numRef>
          </c:val>
          <c:shape val="box"/>
        </c:ser>
        <c:shape val="box"/>
        <c:axId val="5175782"/>
        <c:axId val="46582039"/>
      </c:bar3D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104237.1</c:v>
                </c:pt>
                <c:pt idx="1">
                  <c:v>81582.7</c:v>
                </c:pt>
                <c:pt idx="2">
                  <c:v>7.200000000000001</c:v>
                </c:pt>
                <c:pt idx="3">
                  <c:v>7171.200000000001</c:v>
                </c:pt>
                <c:pt idx="4">
                  <c:v>15147.699999999999</c:v>
                </c:pt>
                <c:pt idx="5">
                  <c:v>47.2</c:v>
                </c:pt>
                <c:pt idx="6">
                  <c:v>281.1000000000084</c:v>
                </c:pt>
              </c:numCache>
            </c:numRef>
          </c:val>
          <c:shape val="box"/>
        </c:ser>
        <c:shape val="box"/>
        <c:axId val="16585168"/>
        <c:axId val="15048785"/>
      </c:bar3D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69071.8</c:v>
                </c:pt>
                <c:pt idx="1">
                  <c:v>54990.59999999999</c:v>
                </c:pt>
                <c:pt idx="2">
                  <c:v>1624.9999999999998</c:v>
                </c:pt>
                <c:pt idx="3">
                  <c:v>876.9</c:v>
                </c:pt>
                <c:pt idx="4">
                  <c:v>6464.200000000001</c:v>
                </c:pt>
                <c:pt idx="5">
                  <c:v>598.6999999999999</c:v>
                </c:pt>
                <c:pt idx="6">
                  <c:v>4516.4000000000115</c:v>
                </c:pt>
              </c:numCache>
            </c:numRef>
          </c:val>
          <c:shape val="box"/>
        </c:ser>
        <c:shape val="box"/>
        <c:axId val="1221338"/>
        <c:axId val="10992043"/>
      </c:bar3D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13352.700000000003</c:v>
                </c:pt>
                <c:pt idx="1">
                  <c:v>10020.9</c:v>
                </c:pt>
                <c:pt idx="2">
                  <c:v>610</c:v>
                </c:pt>
                <c:pt idx="3">
                  <c:v>170.1</c:v>
                </c:pt>
                <c:pt idx="4">
                  <c:v>14.4</c:v>
                </c:pt>
                <c:pt idx="5">
                  <c:v>2537.300000000003</c:v>
                </c:pt>
              </c:numCache>
            </c:numRef>
          </c:val>
          <c:shape val="box"/>
        </c:ser>
        <c:shape val="box"/>
        <c:axId val="31819524"/>
        <c:axId val="17940261"/>
      </c:bar3D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4318</c:v>
                </c:pt>
                <c:pt idx="1">
                  <c:v>2797.1</c:v>
                </c:pt>
                <c:pt idx="3">
                  <c:v>51.300000000000004</c:v>
                </c:pt>
                <c:pt idx="4">
                  <c:v>201.29999999999995</c:v>
                </c:pt>
                <c:pt idx="5">
                  <c:v>1268.3000000000002</c:v>
                </c:pt>
              </c:numCache>
            </c:numRef>
          </c:val>
          <c:shape val="box"/>
        </c:ser>
        <c:shape val="box"/>
        <c:axId val="27244622"/>
        <c:axId val="43875007"/>
      </c:bar3D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75007"/>
        <c:crosses val="autoZero"/>
        <c:auto val="1"/>
        <c:lblOffset val="100"/>
        <c:tickLblSkip val="2"/>
        <c:noMultiLvlLbl val="0"/>
      </c:catAx>
      <c:valAx>
        <c:axId val="43875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947.0000000000001</c:v>
                </c:pt>
                <c:pt idx="1">
                  <c:v>756.6</c:v>
                </c:pt>
                <c:pt idx="2">
                  <c:v>119.5</c:v>
                </c:pt>
                <c:pt idx="4">
                  <c:v>70.90000000000009</c:v>
                </c:pt>
              </c:numCache>
            </c:numRef>
          </c:val>
          <c:shape val="box"/>
        </c:ser>
        <c:shape val="box"/>
        <c:axId val="59330744"/>
        <c:axId val="64214649"/>
      </c:bar3D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13102.100000000002</c:v>
                </c:pt>
              </c:numCache>
            </c:numRef>
          </c:val>
          <c:shape val="box"/>
        </c:ser>
        <c:shape val="box"/>
        <c:axId val="41060930"/>
        <c:axId val="34004051"/>
      </c:bar3D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104237.1</c:v>
                </c:pt>
                <c:pt idx="1">
                  <c:v>69071.8</c:v>
                </c:pt>
                <c:pt idx="2">
                  <c:v>13352.700000000003</c:v>
                </c:pt>
                <c:pt idx="3">
                  <c:v>4318</c:v>
                </c:pt>
                <c:pt idx="4">
                  <c:v>947.0000000000001</c:v>
                </c:pt>
                <c:pt idx="5">
                  <c:v>16128.3</c:v>
                </c:pt>
                <c:pt idx="6">
                  <c:v>13102.100000000002</c:v>
                </c:pt>
              </c:numCache>
            </c:numRef>
          </c:val>
          <c:shape val="box"/>
        </c:ser>
        <c:shape val="box"/>
        <c:axId val="37601004"/>
        <c:axId val="2864717"/>
      </c:bar3D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20321.6</c:v>
                </c:pt>
                <c:pt idx="3">
                  <c:v>8015.1</c:v>
                </c:pt>
                <c:pt idx="4">
                  <c:v>7873.900000000001</c:v>
                </c:pt>
                <c:pt idx="5">
                  <c:v>92768.1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165935.7</c:v>
                </c:pt>
                <c:pt idx="1">
                  <c:v>23978.999999999996</c:v>
                </c:pt>
                <c:pt idx="2">
                  <c:v>8125.900000000001</c:v>
                </c:pt>
                <c:pt idx="3">
                  <c:v>2812.3000000000006</c:v>
                </c:pt>
                <c:pt idx="4">
                  <c:v>1632.1999999999998</c:v>
                </c:pt>
                <c:pt idx="5">
                  <c:v>29067.499999999993</c:v>
                </c:pt>
              </c:numCache>
            </c:numRef>
          </c:val>
          <c:shape val="box"/>
        </c:ser>
        <c:shape val="box"/>
        <c:axId val="25782454"/>
        <c:axId val="30715495"/>
      </c:bar3D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3" sqref="B143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</f>
        <v>104377.20000000001</v>
      </c>
      <c r="E6" s="3">
        <f>D6/D134*100</f>
        <v>44.909316287012565</v>
      </c>
      <c r="F6" s="3">
        <f>D6/B6*100</f>
        <v>74.62971926947</v>
      </c>
      <c r="G6" s="3">
        <f aca="true" t="shared" si="0" ref="G6:G41">D6/C6*100</f>
        <v>38.04413354512459</v>
      </c>
      <c r="H6" s="3">
        <f>B6-D6</f>
        <v>35482.899999999994</v>
      </c>
      <c r="I6" s="3">
        <f aca="true" t="shared" si="1" ref="I6:I41">C6-D6</f>
        <v>169981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</f>
        <v>81582.7</v>
      </c>
      <c r="E7" s="1">
        <f>D7/D6*100</f>
        <v>78.16141839405539</v>
      </c>
      <c r="F7" s="1">
        <f>D7/B7*100</f>
        <v>76.78689752799174</v>
      </c>
      <c r="G7" s="1">
        <f t="shared" si="0"/>
        <v>37.90924294150748</v>
      </c>
      <c r="H7" s="1">
        <f>B7-D7</f>
        <v>24662.90000000001</v>
      </c>
      <c r="I7" s="1">
        <f t="shared" si="1"/>
        <v>133622.60000000003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</f>
        <v>7.900000000000001</v>
      </c>
      <c r="E8" s="13">
        <f>D8/D6*100</f>
        <v>0.007568702743511036</v>
      </c>
      <c r="F8" s="1">
        <f>D8/B8*100</f>
        <v>33.76068376068377</v>
      </c>
      <c r="G8" s="1">
        <f t="shared" si="0"/>
        <v>17.713004484304935</v>
      </c>
      <c r="H8" s="1">
        <f aca="true" t="shared" si="2" ref="H8:H30">B8-D8</f>
        <v>15.499999999999996</v>
      </c>
      <c r="I8" s="1">
        <f t="shared" si="1"/>
        <v>36.7</v>
      </c>
    </row>
    <row r="9" spans="1:9" ht="18">
      <c r="A9" s="31" t="s">
        <v>1</v>
      </c>
      <c r="B9" s="52">
        <v>8162.7</v>
      </c>
      <c r="C9" s="53">
        <v>17103.7</v>
      </c>
      <c r="D9" s="58">
        <f>538.7+346.9+429.4+56.3+419.6+508.1+71-0.1+453.2+98.5+2.8+391.5+199.8+80.8+202.8+35.8+0.1+605.8+190.7+96.5+200+176+997.3+131.2+243.2+104+591.3+99.4</f>
        <v>7270.6</v>
      </c>
      <c r="E9" s="1">
        <f>D9/D6*100</f>
        <v>6.965697489490042</v>
      </c>
      <c r="F9" s="1">
        <f aca="true" t="shared" si="3" ref="F9:F39">D9/B9*100</f>
        <v>89.07101816800814</v>
      </c>
      <c r="G9" s="1">
        <f t="shared" si="0"/>
        <v>42.5089308161392</v>
      </c>
      <c r="H9" s="1">
        <f t="shared" si="2"/>
        <v>892.0999999999995</v>
      </c>
      <c r="I9" s="1">
        <f t="shared" si="1"/>
        <v>9833.1</v>
      </c>
    </row>
    <row r="10" spans="1:9" ht="18">
      <c r="A10" s="31" t="s">
        <v>0</v>
      </c>
      <c r="B10" s="52">
        <v>24290.4</v>
      </c>
      <c r="C10" s="53">
        <v>39445.5</v>
      </c>
      <c r="D10" s="59">
        <f>1.1+76.7+36.7+34.9+18.5+42.2+88.1+82.5+80.9+400.1+1837.5+2957.3+365.3+150+4041.5+622.1+388.9+504.4+104+339.4+307.4+873.2+298.8+1030.7+5.1+301.4+159</f>
        <v>15147.699999999999</v>
      </c>
      <c r="E10" s="1">
        <f>D10/D6*100</f>
        <v>14.512460575681278</v>
      </c>
      <c r="F10" s="1">
        <f t="shared" si="3"/>
        <v>62.3608503771037</v>
      </c>
      <c r="G10" s="1">
        <f t="shared" si="0"/>
        <v>38.40159207007136</v>
      </c>
      <c r="H10" s="1">
        <f t="shared" si="2"/>
        <v>9142.700000000003</v>
      </c>
      <c r="I10" s="1">
        <f t="shared" si="1"/>
        <v>24297.800000000003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4+4+12.7+4+4+14.5+4</f>
        <v>47.2</v>
      </c>
      <c r="E11" s="1">
        <f>D11/D6*100</f>
        <v>0.04522060373338238</v>
      </c>
      <c r="F11" s="1">
        <f t="shared" si="3"/>
        <v>24.093925472179684</v>
      </c>
      <c r="G11" s="1">
        <f t="shared" si="0"/>
        <v>16.749467707594036</v>
      </c>
      <c r="H11" s="1">
        <f t="shared" si="2"/>
        <v>148.7</v>
      </c>
      <c r="I11" s="1">
        <f t="shared" si="1"/>
        <v>234.60000000000002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321.10000000001384</v>
      </c>
      <c r="E12" s="1">
        <f>D12/D6*100</f>
        <v>0.30763423429639214</v>
      </c>
      <c r="F12" s="1">
        <f t="shared" si="3"/>
        <v>34.08343063369229</v>
      </c>
      <c r="G12" s="1">
        <f t="shared" si="0"/>
        <v>14.100030738155494</v>
      </c>
      <c r="H12" s="1">
        <f t="shared" si="2"/>
        <v>620.9999999999825</v>
      </c>
      <c r="I12" s="1">
        <f t="shared" si="1"/>
        <v>1956.1999999999773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</f>
        <v>86644.2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</f>
        <v>69285.40000000001</v>
      </c>
      <c r="E17" s="3">
        <f>D17/D134*100</f>
        <v>29.810724398356925</v>
      </c>
      <c r="F17" s="3">
        <f>D17/B17*100</f>
        <v>79.96542180549882</v>
      </c>
      <c r="G17" s="3">
        <f t="shared" si="0"/>
        <v>38.97524690930918</v>
      </c>
      <c r="H17" s="3">
        <f>B17-D17</f>
        <v>17358.79999999999</v>
      </c>
      <c r="I17" s="3">
        <f t="shared" si="1"/>
        <v>108482.3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5127.2+6545.1+310.1+0.1+5190.4+6767.1+5380.4+556.1+6698.2+26.3+5454.2+14.7+1807.4+5633.7-0.1+5479.7</f>
        <v>54990.59999999999</v>
      </c>
      <c r="E18" s="1">
        <f>D18/D17*100</f>
        <v>79.36823630952551</v>
      </c>
      <c r="F18" s="1">
        <f t="shared" si="3"/>
        <v>84.56033411654712</v>
      </c>
      <c r="G18" s="1">
        <f t="shared" si="0"/>
        <v>41.221257313338846</v>
      </c>
      <c r="H18" s="1">
        <f t="shared" si="2"/>
        <v>10040.600000000006</v>
      </c>
      <c r="I18" s="1">
        <f t="shared" si="1"/>
        <v>78412.90000000001</v>
      </c>
    </row>
    <row r="19" spans="1:9" ht="18">
      <c r="A19" s="31" t="s">
        <v>2</v>
      </c>
      <c r="B19" s="52">
        <v>3528.4</v>
      </c>
      <c r="C19" s="53">
        <f>7565.3-5.5+258.8</f>
        <v>7818.6</v>
      </c>
      <c r="D19" s="54">
        <f>15+99.7+173.8+0.6+107.5+22.1+0.5+193.8+202.2+7.6+0.9+0.4+198.3+0.9+0.9+95.5+0.1+279.3+38.4+83.3+46.9+46.6+4.1+6.6+39.1</f>
        <v>1664.0999999999997</v>
      </c>
      <c r="E19" s="1">
        <f>D19/D17*100</f>
        <v>2.4018047092172368</v>
      </c>
      <c r="F19" s="1">
        <f t="shared" si="3"/>
        <v>47.16302006575217</v>
      </c>
      <c r="G19" s="1">
        <f t="shared" si="0"/>
        <v>21.28386156089325</v>
      </c>
      <c r="H19" s="1">
        <f t="shared" si="2"/>
        <v>1864.3000000000004</v>
      </c>
      <c r="I19" s="1">
        <f t="shared" si="1"/>
        <v>6154.500000000001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50.7+162.6+43.4+2.3+47.2+1.8+59.1-0.1+62.8+64.5+13.9+16.6+5.7+70.4+205+17+53.6+0.4+52.9</f>
        <v>929.8</v>
      </c>
      <c r="E20" s="1">
        <f>D20/D17*100</f>
        <v>1.3419854688000645</v>
      </c>
      <c r="F20" s="1">
        <f t="shared" si="3"/>
        <v>82.29775181448043</v>
      </c>
      <c r="G20" s="1">
        <f t="shared" si="0"/>
        <v>32.77867869985194</v>
      </c>
      <c r="H20" s="1">
        <f t="shared" si="2"/>
        <v>200</v>
      </c>
      <c r="I20" s="1">
        <f t="shared" si="1"/>
        <v>1906.8</v>
      </c>
    </row>
    <row r="21" spans="1:9" ht="18">
      <c r="A21" s="31" t="s">
        <v>0</v>
      </c>
      <c r="B21" s="52">
        <v>9059.8</v>
      </c>
      <c r="C21" s="53">
        <f>19349.6+4</f>
        <v>19353.6</v>
      </c>
      <c r="D21" s="54">
        <f>36.6+15.7+3.3+2+290.1+4.1+24.2+41.8-0.1+460.8+0.9+2.5+257.9+361.7+1303.2+901+0.2+255.3+105.4+1050+1256.6+91</f>
        <v>6464.200000000001</v>
      </c>
      <c r="E21" s="1">
        <f>D21/D17*100</f>
        <v>9.32981551668894</v>
      </c>
      <c r="F21" s="1">
        <f t="shared" si="3"/>
        <v>71.35036093512</v>
      </c>
      <c r="G21" s="1">
        <f t="shared" si="0"/>
        <v>33.400504298941804</v>
      </c>
      <c r="H21" s="1">
        <f t="shared" si="2"/>
        <v>2595.5999999999985</v>
      </c>
      <c r="I21" s="1">
        <f t="shared" si="1"/>
        <v>12889.399999999998</v>
      </c>
    </row>
    <row r="22" spans="1:9" ht="18">
      <c r="A22" s="31" t="s">
        <v>15</v>
      </c>
      <c r="B22" s="52">
        <v>615.7</v>
      </c>
      <c r="C22" s="53">
        <v>1388.5</v>
      </c>
      <c r="D22" s="54">
        <f>14.2+80.1+19.7+105+3.5+1.3+30+84.1+0.1+72.2+54.8+15.1+59.3+59.3</f>
        <v>598.6999999999999</v>
      </c>
      <c r="E22" s="1">
        <f>D22/D17*100</f>
        <v>0.86410701244418</v>
      </c>
      <c r="F22" s="1">
        <f t="shared" si="3"/>
        <v>97.23891505603376</v>
      </c>
      <c r="G22" s="1">
        <f t="shared" si="0"/>
        <v>43.118473172488294</v>
      </c>
      <c r="H22" s="1">
        <f t="shared" si="2"/>
        <v>17.000000000000114</v>
      </c>
      <c r="I22" s="1">
        <f t="shared" si="1"/>
        <v>789.8000000000001</v>
      </c>
    </row>
    <row r="23" spans="1:9" ht="18.75" thickBot="1">
      <c r="A23" s="31" t="s">
        <v>35</v>
      </c>
      <c r="B23" s="53">
        <f>B17-B18-B19-B20-B21-B22</f>
        <v>7279.3</v>
      </c>
      <c r="C23" s="53">
        <f>C17-C18-C19-C20-C21-C22</f>
        <v>12966.900000000016</v>
      </c>
      <c r="D23" s="53">
        <f>D17-D18-D19-D20-D21-D22</f>
        <v>4638.000000000017</v>
      </c>
      <c r="E23" s="1">
        <f>D23/D17*100</f>
        <v>6.694050983324072</v>
      </c>
      <c r="F23" s="1">
        <f t="shared" si="3"/>
        <v>63.714917643180215</v>
      </c>
      <c r="G23" s="1">
        <f t="shared" si="0"/>
        <v>35.76799389214085</v>
      </c>
      <c r="H23" s="1">
        <f t="shared" si="2"/>
        <v>2641.299999999983</v>
      </c>
      <c r="I23" s="1">
        <f t="shared" si="1"/>
        <v>8328.899999999998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</f>
        <v>13387.600000000002</v>
      </c>
      <c r="E31" s="3">
        <f>D31/D134*100</f>
        <v>5.760146494866785</v>
      </c>
      <c r="F31" s="3">
        <f>D31/B31*100</f>
        <v>82.47709756713634</v>
      </c>
      <c r="G31" s="3">
        <f t="shared" si="0"/>
        <v>35.67572177008885</v>
      </c>
      <c r="H31" s="3">
        <f aca="true" t="shared" si="4" ref="H31:H41">B31-D31</f>
        <v>2844.2999999999975</v>
      </c>
      <c r="I31" s="3">
        <f t="shared" si="1"/>
        <v>24138.2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1119.5+1121.1+1039.4+104.2+1079.5+1133.4+1048+1163.9+1081.6+1130.3</f>
        <v>10020.9</v>
      </c>
      <c r="E32" s="1">
        <f>D32/D31*100</f>
        <v>74.85210194508349</v>
      </c>
      <c r="F32" s="1">
        <f t="shared" si="3"/>
        <v>87.33190988714105</v>
      </c>
      <c r="G32" s="1">
        <f t="shared" si="0"/>
        <v>35.516214779372675</v>
      </c>
      <c r="H32" s="1">
        <f t="shared" si="4"/>
        <v>1453.6000000000004</v>
      </c>
      <c r="I32" s="1">
        <f t="shared" si="1"/>
        <v>18194.1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982.9</v>
      </c>
      <c r="C34" s="53">
        <v>1732.8</v>
      </c>
      <c r="D34" s="54">
        <f>1+2.5+0.8+6+1.4+0.1+11.2+0.5+6.3-0.2+32.4+6.9+2.4+3.4+18.4+48+143.7+198.6+32.7+71.3+22.6+9.9</f>
        <v>619.9</v>
      </c>
      <c r="E34" s="1">
        <f>D34/D31*100</f>
        <v>4.630404254683437</v>
      </c>
      <c r="F34" s="1">
        <f t="shared" si="3"/>
        <v>63.068470851561706</v>
      </c>
      <c r="G34" s="1">
        <f t="shared" si="0"/>
        <v>35.774469067405356</v>
      </c>
      <c r="H34" s="1">
        <f t="shared" si="4"/>
        <v>363</v>
      </c>
      <c r="I34" s="1">
        <f t="shared" si="1"/>
        <v>1112.9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38.5+5.5+3+4.5+22.1+25.5+8.2+45.3+17.5</f>
        <v>170.1</v>
      </c>
      <c r="E35" s="21">
        <f>D35/D31*100</f>
        <v>1.2705787445098446</v>
      </c>
      <c r="F35" s="21">
        <f t="shared" si="3"/>
        <v>41.75257731958763</v>
      </c>
      <c r="G35" s="21">
        <f t="shared" si="0"/>
        <v>23.78023207045995</v>
      </c>
      <c r="H35" s="21">
        <f t="shared" si="4"/>
        <v>237.29999999999998</v>
      </c>
      <c r="I35" s="21">
        <f t="shared" si="1"/>
        <v>545.1999999999999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</f>
        <v>14.4</v>
      </c>
      <c r="E36" s="1">
        <f>D36/D31*100</f>
        <v>0.10756222175744717</v>
      </c>
      <c r="F36" s="1">
        <f t="shared" si="3"/>
        <v>80</v>
      </c>
      <c r="G36" s="1">
        <f t="shared" si="0"/>
        <v>57.14285714285714</v>
      </c>
      <c r="H36" s="1">
        <f t="shared" si="4"/>
        <v>3.5999999999999996</v>
      </c>
      <c r="I36" s="1">
        <f t="shared" si="1"/>
        <v>10.800000000000002</v>
      </c>
    </row>
    <row r="37" spans="1:9" ht="18.75" thickBot="1">
      <c r="A37" s="31" t="s">
        <v>35</v>
      </c>
      <c r="B37" s="52">
        <f>B31-B32-B34-B35-B33-B36</f>
        <v>3349.0999999999995</v>
      </c>
      <c r="C37" s="52">
        <f>C31-C32-C34-C35-C33-C36</f>
        <v>6837.500000000003</v>
      </c>
      <c r="D37" s="52">
        <f>D31-D32-D34-D35-D33-D36</f>
        <v>2562.3000000000025</v>
      </c>
      <c r="E37" s="1">
        <f>D37/D31*100</f>
        <v>19.139352833965777</v>
      </c>
      <c r="F37" s="1">
        <f t="shared" si="3"/>
        <v>76.50712131617458</v>
      </c>
      <c r="G37" s="1">
        <f t="shared" si="0"/>
        <v>37.47422303473494</v>
      </c>
      <c r="H37" s="1">
        <f>B37-D37</f>
        <v>786.799999999997</v>
      </c>
      <c r="I37" s="1">
        <f t="shared" si="1"/>
        <v>4275.200000000001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0.09500137037755729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179.7+225.2+3.4+199.4+211.8+7.4+5.4+7.6+190.5+3.4+230.5+100.1+236.3+13.2+11.9+20.5+199.9+0.1+2+33.2+238.5+1.1+16.6</f>
        <v>2137.7</v>
      </c>
      <c r="E43" s="3">
        <f>D43/D134*100</f>
        <v>0.9197664377540951</v>
      </c>
      <c r="F43" s="3">
        <f>D43/B43*100</f>
        <v>82.4411878133436</v>
      </c>
      <c r="G43" s="3">
        <f aca="true" t="shared" si="5" ref="G43:G73">D43/C43*100</f>
        <v>35.01441394221319</v>
      </c>
      <c r="H43" s="3">
        <f>B43-D43</f>
        <v>455.3000000000002</v>
      </c>
      <c r="I43" s="3">
        <f aca="true" t="shared" si="6" ref="I43:I74">C43-D43</f>
        <v>3967.500000000001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179.7+201.3+187+211.8+190.5+230.5+236.3+199.9+0.1+218.5</f>
        <v>1855.6</v>
      </c>
      <c r="E44" s="1">
        <f>D44/D43*100</f>
        <v>86.80357393460262</v>
      </c>
      <c r="F44" s="1">
        <f aca="true" t="shared" si="7" ref="F44:F71">D44/B44*100</f>
        <v>86.82794441064995</v>
      </c>
      <c r="G44" s="1">
        <f t="shared" si="5"/>
        <v>34.623278725230435</v>
      </c>
      <c r="H44" s="1">
        <f aca="true" t="shared" si="8" ref="H44:H71">B44-D44</f>
        <v>281.5</v>
      </c>
      <c r="I44" s="1">
        <f t="shared" si="6"/>
        <v>3503.8000000000006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3.2+3.4-0.1+3.7+3.6</f>
        <v>13.799999999999999</v>
      </c>
      <c r="E46" s="1">
        <f>D46/D43*100</f>
        <v>0.6455536324086636</v>
      </c>
      <c r="F46" s="1">
        <f t="shared" si="7"/>
        <v>95.83333333333333</v>
      </c>
      <c r="G46" s="1">
        <f t="shared" si="5"/>
        <v>39.31623931623931</v>
      </c>
      <c r="H46" s="1">
        <f t="shared" si="8"/>
        <v>0.6000000000000014</v>
      </c>
      <c r="I46" s="1">
        <f t="shared" si="6"/>
        <v>21.300000000000004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23.1+2.7+0.5+0.4+5.2+0.6+99.9+12.6+20.5-0.1+2+19.6+1.1</f>
        <v>188.1</v>
      </c>
      <c r="E47" s="1">
        <f>D47/D43*100</f>
        <v>8.799176685222436</v>
      </c>
      <c r="F47" s="1">
        <f t="shared" si="7"/>
        <v>72.26277372262773</v>
      </c>
      <c r="G47" s="1">
        <f t="shared" si="5"/>
        <v>49.357124114405664</v>
      </c>
      <c r="H47" s="1">
        <f t="shared" si="8"/>
        <v>72.20000000000002</v>
      </c>
      <c r="I47" s="1">
        <f t="shared" si="6"/>
        <v>193.00000000000003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80.19999999999992</v>
      </c>
      <c r="E48" s="1">
        <f>D48/D43*100</f>
        <v>3.751695747766287</v>
      </c>
      <c r="F48" s="1">
        <f t="shared" si="7"/>
        <v>44.40753045404202</v>
      </c>
      <c r="G48" s="1">
        <f t="shared" si="5"/>
        <v>24.406573341448535</v>
      </c>
      <c r="H48" s="1">
        <f t="shared" si="8"/>
        <v>100.40000000000016</v>
      </c>
      <c r="I48" s="1">
        <f t="shared" si="6"/>
        <v>248.4000000000002</v>
      </c>
    </row>
    <row r="49" spans="1:9" ht="18.75" thickBot="1">
      <c r="A49" s="30" t="s">
        <v>4</v>
      </c>
      <c r="B49" s="55">
        <v>5506.4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</f>
        <v>4343.2</v>
      </c>
      <c r="E49" s="3">
        <f>D49/D134*100</f>
        <v>1.8687044919556466</v>
      </c>
      <c r="F49" s="3">
        <f>D49/B49*100</f>
        <v>78.87549033851519</v>
      </c>
      <c r="G49" s="3">
        <f t="shared" si="5"/>
        <v>35.77535790184676</v>
      </c>
      <c r="H49" s="3">
        <f>B49-D49</f>
        <v>1163.1999999999998</v>
      </c>
      <c r="I49" s="3">
        <f t="shared" si="6"/>
        <v>7796.999999999999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282.8+343.5+279.8+360.5+269.9+364.8-0.1+7.2+231.6+28.9+358.6+269.6</f>
        <v>2797.1</v>
      </c>
      <c r="E50" s="1">
        <f>D50/D49*100</f>
        <v>64.40182354024682</v>
      </c>
      <c r="F50" s="1">
        <f t="shared" si="7"/>
        <v>87.34659463510602</v>
      </c>
      <c r="G50" s="1">
        <f t="shared" si="5"/>
        <v>37.33399180470095</v>
      </c>
      <c r="H50" s="1">
        <f t="shared" si="8"/>
        <v>405.2000000000003</v>
      </c>
      <c r="I50" s="1">
        <f t="shared" si="6"/>
        <v>4695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2.4+4.2+4.2+8.7+3.1+5.2-0.1+2.3+6.7+7.1+0.1+3.9+3.5</f>
        <v>51.300000000000004</v>
      </c>
      <c r="E52" s="1">
        <f>D52/D49*100</f>
        <v>1.1811567507828329</v>
      </c>
      <c r="F52" s="1">
        <f t="shared" si="7"/>
        <v>35.949544498948846</v>
      </c>
      <c r="G52" s="1">
        <f t="shared" si="5"/>
        <v>15.784615384615385</v>
      </c>
      <c r="H52" s="1">
        <f t="shared" si="8"/>
        <v>91.39999999999998</v>
      </c>
      <c r="I52" s="1">
        <f t="shared" si="6"/>
        <v>273.7</v>
      </c>
    </row>
    <row r="53" spans="1:9" ht="18">
      <c r="A53" s="31" t="s">
        <v>0</v>
      </c>
      <c r="B53" s="52">
        <v>288.4</v>
      </c>
      <c r="C53" s="53">
        <v>534.1</v>
      </c>
      <c r="D53" s="54">
        <f>6+11+5+10.4+0.1+20.8+16+0.1+76.5+39.2+7.7+0.3+8.1+0.1+0.2</f>
        <v>201.49999999999994</v>
      </c>
      <c r="E53" s="1">
        <f>D53/D49*100</f>
        <v>4.639436360287345</v>
      </c>
      <c r="F53" s="1">
        <f t="shared" si="7"/>
        <v>69.86823855755894</v>
      </c>
      <c r="G53" s="1">
        <f t="shared" si="5"/>
        <v>37.72701741246956</v>
      </c>
      <c r="H53" s="1">
        <f t="shared" si="8"/>
        <v>86.90000000000003</v>
      </c>
      <c r="I53" s="1">
        <f t="shared" si="6"/>
        <v>332.6000000000001</v>
      </c>
    </row>
    <row r="54" spans="1:9" ht="18.75" thickBot="1">
      <c r="A54" s="31" t="s">
        <v>35</v>
      </c>
      <c r="B54" s="53">
        <f>B49-B50-B53-B52-B51</f>
        <v>1872.9999999999993</v>
      </c>
      <c r="C54" s="53">
        <f>C49-C50-C53-C52-C51</f>
        <v>3779.2999999999984</v>
      </c>
      <c r="D54" s="53">
        <f>D49-D50-D53-D52-D51</f>
        <v>1293.3</v>
      </c>
      <c r="E54" s="1">
        <f>D54/D49*100</f>
        <v>29.777583348683002</v>
      </c>
      <c r="F54" s="1">
        <f t="shared" si="7"/>
        <v>69.04965296316072</v>
      </c>
      <c r="G54" s="1">
        <f t="shared" si="5"/>
        <v>34.22062286666844</v>
      </c>
      <c r="H54" s="1">
        <f t="shared" si="8"/>
        <v>579.6999999999994</v>
      </c>
      <c r="I54" s="1">
        <f>C54-D54</f>
        <v>2485.999999999998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1554.4</v>
      </c>
      <c r="C56" s="56">
        <f>3908.9-890.1</f>
        <v>3018.8</v>
      </c>
      <c r="D56" s="57">
        <f>128-60.9+102.5+11.8+75.2+16.7+4.5+87.9+0.1+68.6+30.5+35.2+2.4+30+93-9.8+0.1+1.7+68.5+10.2+1.8+24.5+103.7+27.9-0.2+10.2+8.1+67+7.8</f>
        <v>947.0000000000001</v>
      </c>
      <c r="E56" s="3">
        <f>D56/D134*100</f>
        <v>0.40745605863925166</v>
      </c>
      <c r="F56" s="3">
        <f>D56/B56*100</f>
        <v>60.92382913021102</v>
      </c>
      <c r="G56" s="3">
        <f t="shared" si="5"/>
        <v>31.3700808268186</v>
      </c>
      <c r="H56" s="3">
        <f>B56-D56</f>
        <v>607.4</v>
      </c>
      <c r="I56" s="3">
        <f t="shared" si="6"/>
        <v>2071.8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128-60.9+102.5+75.2+87.9+68.6+30+93+68.5+96.9-0.1+67</f>
        <v>756.6</v>
      </c>
      <c r="E57" s="1">
        <f>D57/D56*100</f>
        <v>79.89440337909186</v>
      </c>
      <c r="F57" s="1">
        <f t="shared" si="7"/>
        <v>82.78805120910384</v>
      </c>
      <c r="G57" s="1">
        <f t="shared" si="5"/>
        <v>44.453584018801415</v>
      </c>
      <c r="H57" s="1">
        <f t="shared" si="8"/>
        <v>157.29999999999995</v>
      </c>
      <c r="I57" s="1">
        <f t="shared" si="6"/>
        <v>945.4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161.6</v>
      </c>
      <c r="C59" s="53">
        <f>297.4-9.5</f>
        <v>287.9</v>
      </c>
      <c r="D59" s="54">
        <f>4.5+4.5+30.5+35.2+10+24.5+10.2+0.1</f>
        <v>119.5</v>
      </c>
      <c r="E59" s="1">
        <f>D59/D56*100</f>
        <v>12.618796198521645</v>
      </c>
      <c r="F59" s="1">
        <f t="shared" si="7"/>
        <v>73.94801980198021</v>
      </c>
      <c r="G59" s="1">
        <f t="shared" si="5"/>
        <v>41.507467870788474</v>
      </c>
      <c r="H59" s="1">
        <f t="shared" si="8"/>
        <v>42.099999999999994</v>
      </c>
      <c r="I59" s="1">
        <f t="shared" si="6"/>
        <v>168.39999999999998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73.40000000000009</v>
      </c>
      <c r="C61" s="53">
        <f>C56-C57-C59-C60-C58</f>
        <v>300.20000000000005</v>
      </c>
      <c r="D61" s="53">
        <f>D56-D57-D59-D60-D58</f>
        <v>70.90000000000009</v>
      </c>
      <c r="E61" s="1">
        <f>D61/D56*100</f>
        <v>7.486800422386493</v>
      </c>
      <c r="F61" s="1">
        <f t="shared" si="7"/>
        <v>96.59400544959128</v>
      </c>
      <c r="G61" s="1">
        <f t="shared" si="5"/>
        <v>23.6175882744837</v>
      </c>
      <c r="H61" s="1">
        <f t="shared" si="8"/>
        <v>2.5</v>
      </c>
      <c r="I61" s="1">
        <f t="shared" si="6"/>
        <v>229.29999999999995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</f>
        <v>16316.3</v>
      </c>
      <c r="E87" s="3">
        <f>D87/D134*100</f>
        <v>7.020248457841204</v>
      </c>
      <c r="F87" s="3">
        <f aca="true" t="shared" si="11" ref="F87:F92">D87/B87*100</f>
        <v>80.52024319469395</v>
      </c>
      <c r="G87" s="3">
        <f t="shared" si="9"/>
        <v>36.28828147588017</v>
      </c>
      <c r="H87" s="3">
        <f aca="true" t="shared" si="12" ref="H87:H92">B87-D87</f>
        <v>3947.2999999999993</v>
      </c>
      <c r="I87" s="3">
        <f t="shared" si="10"/>
        <v>28646.7</v>
      </c>
    </row>
    <row r="88" spans="1:9" ht="18">
      <c r="A88" s="31" t="s">
        <v>3</v>
      </c>
      <c r="B88" s="52">
        <f>15971.5-2.8</f>
        <v>15968.7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</f>
        <v>13620.8</v>
      </c>
      <c r="E88" s="1">
        <f>D88/D87*100</f>
        <v>83.47971047357551</v>
      </c>
      <c r="F88" s="1">
        <f t="shared" si="11"/>
        <v>85.29686198626062</v>
      </c>
      <c r="G88" s="1">
        <f t="shared" si="9"/>
        <v>35.83261207556501</v>
      </c>
      <c r="H88" s="1">
        <f t="shared" si="12"/>
        <v>2347.9000000000015</v>
      </c>
      <c r="I88" s="1">
        <f t="shared" si="10"/>
        <v>24391.500000000004</v>
      </c>
    </row>
    <row r="89" spans="1:9" ht="18">
      <c r="A89" s="31" t="s">
        <v>33</v>
      </c>
      <c r="B89" s="52">
        <v>1181.2</v>
      </c>
      <c r="C89" s="53">
        <f>1866.3+51.3</f>
        <v>1917.6</v>
      </c>
      <c r="D89" s="54">
        <f>125+55.5+51.3+1.7-0.1+10.4+5.3+280.6+162.7+2.2+25.3+117.8+56.8+64.4+1.4</f>
        <v>960.3</v>
      </c>
      <c r="E89" s="1">
        <f>D89/D87*100</f>
        <v>5.885525517427357</v>
      </c>
      <c r="F89" s="1">
        <f t="shared" si="11"/>
        <v>81.2986793091771</v>
      </c>
      <c r="G89" s="1">
        <f t="shared" si="9"/>
        <v>50.07822277847309</v>
      </c>
      <c r="H89" s="1">
        <f t="shared" si="12"/>
        <v>220.9000000000001</v>
      </c>
      <c r="I89" s="1">
        <f t="shared" si="10"/>
        <v>957.3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3113.699999999998</v>
      </c>
      <c r="C91" s="53">
        <f>C87-C88-C89-C90</f>
        <v>5033.099999999997</v>
      </c>
      <c r="D91" s="53">
        <f>D87-D88-D89-D90</f>
        <v>1735.2</v>
      </c>
      <c r="E91" s="1">
        <f>D91/D87*100</f>
        <v>10.634764008997138</v>
      </c>
      <c r="F91" s="1">
        <f t="shared" si="11"/>
        <v>55.72791213026307</v>
      </c>
      <c r="G91" s="1">
        <f>D91/C91*100</f>
        <v>34.47577039995234</v>
      </c>
      <c r="H91" s="1">
        <f t="shared" si="12"/>
        <v>1378.499999999998</v>
      </c>
      <c r="I91" s="1">
        <f>C91-D91</f>
        <v>3297.899999999997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</f>
        <v>13278.800000000003</v>
      </c>
      <c r="E92" s="3">
        <f>D92/D134*100</f>
        <v>5.71333422540538</v>
      </c>
      <c r="F92" s="3">
        <f t="shared" si="11"/>
        <v>63.0693017578357</v>
      </c>
      <c r="G92" s="3">
        <f>D92/C92*100</f>
        <v>30.681571371137313</v>
      </c>
      <c r="H92" s="3">
        <f t="shared" si="12"/>
        <v>7775.499999999996</v>
      </c>
      <c r="I92" s="3">
        <f>C92-D92</f>
        <v>30000.6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</f>
        <v>2292.9</v>
      </c>
      <c r="E98" s="27">
        <f>D98/D134*100</f>
        <v>0.9865427633093348</v>
      </c>
      <c r="F98" s="27">
        <f>D98/B98*100</f>
        <v>82.21815834767642</v>
      </c>
      <c r="G98" s="27">
        <f aca="true" t="shared" si="13" ref="G98:G111">D98/C98*100</f>
        <v>37.199454881728805</v>
      </c>
      <c r="H98" s="27">
        <f>B98-D98</f>
        <v>495.9000000000001</v>
      </c>
      <c r="I98" s="27">
        <f aca="true" t="shared" si="14" ref="I98:I132">C98-D98</f>
        <v>3870.9</v>
      </c>
    </row>
    <row r="99" spans="1:9" ht="18">
      <c r="A99" s="95" t="s">
        <v>66</v>
      </c>
      <c r="B99" s="105">
        <f>22.5-2.3-5</f>
        <v>15.2</v>
      </c>
      <c r="C99" s="103">
        <f>23.5-2.3-6</f>
        <v>15.2</v>
      </c>
      <c r="D99" s="103">
        <f>12.7</f>
        <v>12.7</v>
      </c>
      <c r="E99" s="99">
        <f>D99/D98*100</f>
        <v>0.5538837280300056</v>
      </c>
      <c r="F99" s="1">
        <f>D99/B99*100</f>
        <v>83.55263157894737</v>
      </c>
      <c r="G99" s="99">
        <f>D99/C99*100</f>
        <v>83.55263157894737</v>
      </c>
      <c r="H99" s="99">
        <f>B99-D99</f>
        <v>2.5</v>
      </c>
      <c r="I99" s="99">
        <f t="shared" si="14"/>
        <v>2.5</v>
      </c>
    </row>
    <row r="100" spans="1:9" ht="18">
      <c r="A100" s="101" t="s">
        <v>65</v>
      </c>
      <c r="B100" s="85">
        <f>2536.7-3.4-0.4+10.3</f>
        <v>2543.2</v>
      </c>
      <c r="C100" s="54">
        <f>4699.6+1.8+903.3-10.8-3+21.3</f>
        <v>5612.200000000001</v>
      </c>
      <c r="D100" s="54">
        <f>111.4+112.6+0.9+99.8+111.4+47.6+73.3-0.9+24.7+28.7+415.6+4.4+7.7+94.7+205.4+127.9+182.3+101.7+1.5+137.1+2.5+115.1+119.6+27</f>
        <v>2152.0000000000005</v>
      </c>
      <c r="E100" s="1">
        <f>D100/D98*100</f>
        <v>93.85494352130492</v>
      </c>
      <c r="F100" s="1">
        <f aca="true" t="shared" si="15" ref="F100:F132">D100/B100*100</f>
        <v>84.61780434098776</v>
      </c>
      <c r="G100" s="1">
        <f t="shared" si="13"/>
        <v>38.34503403299954</v>
      </c>
      <c r="H100" s="1">
        <f>B100-D100</f>
        <v>391.19999999999936</v>
      </c>
      <c r="I100" s="1">
        <f t="shared" si="14"/>
        <v>3460.2000000000003</v>
      </c>
    </row>
    <row r="101" spans="1:9" ht="18.75" thickBot="1">
      <c r="A101" s="102" t="s">
        <v>35</v>
      </c>
      <c r="B101" s="104">
        <f>B98-B99-B100</f>
        <v>230.40000000000055</v>
      </c>
      <c r="C101" s="104">
        <f>C98-C99-C100</f>
        <v>536.3999999999996</v>
      </c>
      <c r="D101" s="104">
        <f>D98-D99-D100</f>
        <v>128.19999999999982</v>
      </c>
      <c r="E101" s="100">
        <f>D101/D98*100</f>
        <v>5.591172750665089</v>
      </c>
      <c r="F101" s="100">
        <f t="shared" si="15"/>
        <v>55.64236111111091</v>
      </c>
      <c r="G101" s="100">
        <f t="shared" si="13"/>
        <v>23.900074571215495</v>
      </c>
      <c r="H101" s="100">
        <f>B101-D101</f>
        <v>102.20000000000073</v>
      </c>
      <c r="I101" s="100">
        <f t="shared" si="14"/>
        <v>408.1999999999998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5830.799999999999</v>
      </c>
      <c r="E102" s="98">
        <f>D102/D134*100</f>
        <v>2.5087590144812544</v>
      </c>
      <c r="F102" s="98">
        <f>D102/B102*100</f>
        <v>65.24848091492002</v>
      </c>
      <c r="G102" s="98">
        <f t="shared" si="13"/>
        <v>34.58937427330754</v>
      </c>
      <c r="H102" s="98">
        <f>B102-D102</f>
        <v>3105.500000000002</v>
      </c>
      <c r="I102" s="98">
        <f t="shared" si="14"/>
        <v>11026.400000000001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1.4+20.1+85.2+143.2+49+97.4</f>
        <v>396.29999999999995</v>
      </c>
      <c r="E103" s="6">
        <f>D103/D102*100</f>
        <v>6.796665980654455</v>
      </c>
      <c r="F103" s="6">
        <f t="shared" si="15"/>
        <v>43.50642221978263</v>
      </c>
      <c r="G103" s="6">
        <f t="shared" si="13"/>
        <v>21.193646719075883</v>
      </c>
      <c r="H103" s="6">
        <f aca="true" t="shared" si="16" ref="H103:H132">B103-D103</f>
        <v>514.6</v>
      </c>
      <c r="I103" s="6">
        <f t="shared" si="14"/>
        <v>1473.6000000000001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5.5+5.5+5.5-0.1+5.5</f>
        <v>21.9</v>
      </c>
      <c r="E108" s="6">
        <f>D108/D102*100</f>
        <v>0.3755916855320025</v>
      </c>
      <c r="F108" s="6">
        <f t="shared" si="15"/>
        <v>70.87378640776699</v>
      </c>
      <c r="G108" s="6">
        <f t="shared" si="13"/>
        <v>29.00662251655629</v>
      </c>
      <c r="H108" s="6">
        <f t="shared" si="16"/>
        <v>9</v>
      </c>
      <c r="I108" s="6">
        <f t="shared" si="14"/>
        <v>53.6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5.402346161761679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>
        <f>22.9</f>
        <v>22.9</v>
      </c>
      <c r="E111" s="21">
        <f>D111/D102*100</f>
        <v>0.3927419908074364</v>
      </c>
      <c r="F111" s="21"/>
      <c r="G111" s="21">
        <f t="shared" si="13"/>
        <v>30.738255033557042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f>4.9+70</f>
        <v>74.9</v>
      </c>
      <c r="E112" s="6">
        <f>D112/D102*100</f>
        <v>1.2845578651299996</v>
      </c>
      <c r="F112" s="6">
        <f>D112/B112*100</f>
        <v>41.937290033594635</v>
      </c>
      <c r="G112" s="6">
        <f aca="true" t="shared" si="17" ref="G112:G132">D112/C112*100</f>
        <v>31.391450125733446</v>
      </c>
      <c r="H112" s="6">
        <f t="shared" si="16"/>
        <v>103.69999999999999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13.5+13.4+14.3+0.8+6.9+0.4+13.5-0.1+0.8+0.5</f>
        <v>63.99999999999999</v>
      </c>
      <c r="E113" s="6">
        <f>D113/D102*100</f>
        <v>1.0976195376277698</v>
      </c>
      <c r="F113" s="6">
        <f t="shared" si="15"/>
        <v>79.5031055900621</v>
      </c>
      <c r="G113" s="6">
        <f t="shared" si="17"/>
        <v>41.72099087353324</v>
      </c>
      <c r="H113" s="6">
        <f t="shared" si="16"/>
        <v>16.500000000000007</v>
      </c>
      <c r="I113" s="6">
        <f t="shared" si="14"/>
        <v>89.4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0.3412910749811347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4.220690128284284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>
        <f>3.8</f>
        <v>3.8</v>
      </c>
      <c r="E118" s="21">
        <f>D118/D102*100</f>
        <v>0.06517116004664884</v>
      </c>
      <c r="F118" s="6">
        <f t="shared" si="15"/>
        <v>3.3245844269466316</v>
      </c>
      <c r="G118" s="6">
        <f t="shared" si="17"/>
        <v>2.4005053695514844</v>
      </c>
      <c r="H118" s="6">
        <f t="shared" si="16"/>
        <v>110.5</v>
      </c>
      <c r="I118" s="6">
        <f t="shared" si="14"/>
        <v>154.49999999999997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</f>
        <v>16.8</v>
      </c>
      <c r="E120" s="21">
        <f>D120/D102*100</f>
        <v>0.2881251286272896</v>
      </c>
      <c r="F120" s="6">
        <f t="shared" si="15"/>
        <v>33.6</v>
      </c>
      <c r="G120" s="6">
        <f t="shared" si="17"/>
        <v>33.6</v>
      </c>
      <c r="H120" s="6">
        <f t="shared" si="16"/>
        <v>33.2</v>
      </c>
      <c r="I120" s="6">
        <f t="shared" si="14"/>
        <v>33.2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</f>
        <v>18.3</v>
      </c>
      <c r="E121" s="21">
        <f>D121/D102*100</f>
        <v>0.31385058654044046</v>
      </c>
      <c r="F121" s="6">
        <f t="shared" si="15"/>
        <v>21.605667060212514</v>
      </c>
      <c r="G121" s="6">
        <f t="shared" si="17"/>
        <v>21.605667060212514</v>
      </c>
      <c r="H121" s="6">
        <f t="shared" si="16"/>
        <v>66.4</v>
      </c>
      <c r="I121" s="6">
        <f t="shared" si="14"/>
        <v>66.4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</f>
        <v>36.699999999999996</v>
      </c>
      <c r="E122" s="21">
        <f>D122/D102*100</f>
        <v>0.6294162036084242</v>
      </c>
      <c r="F122" s="6">
        <f t="shared" si="15"/>
        <v>46.5145754119138</v>
      </c>
      <c r="G122" s="6">
        <f t="shared" si="17"/>
        <v>20.525727069351227</v>
      </c>
      <c r="H122" s="6">
        <f t="shared" si="16"/>
        <v>42.20000000000001</v>
      </c>
      <c r="I122" s="6">
        <f t="shared" si="14"/>
        <v>142.10000000000002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0.0360156410784112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21.4+1.2+34.6+22.6+3.4+31.2+5.1+22.6+3+44.8+0.2+32.7+27.3+30.6+3.7+29.7</f>
        <v>314.1</v>
      </c>
      <c r="E126" s="21">
        <f>D126/D102*100</f>
        <v>5.38691088701379</v>
      </c>
      <c r="F126" s="6">
        <f t="shared" si="15"/>
        <v>86.24382207578255</v>
      </c>
      <c r="G126" s="6">
        <f t="shared" si="17"/>
        <v>36.1782999308915</v>
      </c>
      <c r="H126" s="6">
        <f t="shared" si="16"/>
        <v>50.099999999999966</v>
      </c>
      <c r="I126" s="6">
        <f t="shared" si="14"/>
        <v>554.1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21.4+1.2+34.6+22.6+31.2+22.6+44.8+0.2+32.7+30.6+29.7</f>
        <v>271.6</v>
      </c>
      <c r="E127" s="1">
        <f>D127/D126*100</f>
        <v>86.46927730022286</v>
      </c>
      <c r="F127" s="1">
        <f>D127/B127*100</f>
        <v>88.96167703897805</v>
      </c>
      <c r="G127" s="1">
        <f t="shared" si="17"/>
        <v>36.353901753446664</v>
      </c>
      <c r="H127" s="1">
        <f t="shared" si="16"/>
        <v>33.69999999999999</v>
      </c>
      <c r="I127" s="1">
        <f t="shared" si="14"/>
        <v>475.5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</f>
        <v>9.100000000000001</v>
      </c>
      <c r="E128" s="1">
        <f>D128/D126*100</f>
        <v>2.897166507481694</v>
      </c>
      <c r="F128" s="1">
        <f>D128/B128*100</f>
        <v>58.70967741935485</v>
      </c>
      <c r="G128" s="1">
        <f>D128/C128*100</f>
        <v>33.211678832116796</v>
      </c>
      <c r="H128" s="1">
        <f t="shared" si="16"/>
        <v>6.399999999999999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71.8254784935172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1.5435274747890515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8344.5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306283.5999999999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232417.70000000004</v>
      </c>
      <c r="E134" s="40">
        <v>100</v>
      </c>
      <c r="F134" s="3">
        <f>D134/B134*100</f>
        <v>75.88316840993123</v>
      </c>
      <c r="G134" s="3">
        <f aca="true" t="shared" si="18" ref="G134:G140">D134/C134*100</f>
        <v>37.23688433044161</v>
      </c>
      <c r="H134" s="3">
        <f aca="true" t="shared" si="19" ref="H134:H140">B134-D134</f>
        <v>73865.89999999988</v>
      </c>
      <c r="I134" s="3">
        <f aca="true" t="shared" si="20" ref="I134:I140">C134-D134</f>
        <v>391742.19999999995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205345.89999999997</v>
      </c>
      <c r="C135" s="70">
        <f>C7+C18+C32+C50+C57+C88+C110+C114+C44+C127</f>
        <v>430257.9</v>
      </c>
      <c r="D135" s="70">
        <f>D7+D18+D32+D50+D57+D88+D110+D114+D44+D127</f>
        <v>165949.8</v>
      </c>
      <c r="E135" s="6">
        <f>D135/D134*100</f>
        <v>71.40153267156502</v>
      </c>
      <c r="F135" s="6">
        <f aca="true" t="shared" si="21" ref="F135:F146">D135/B135*100</f>
        <v>80.81476182382995</v>
      </c>
      <c r="G135" s="6">
        <f t="shared" si="18"/>
        <v>38.56984380763258</v>
      </c>
      <c r="H135" s="6">
        <f t="shared" si="19"/>
        <v>39396.09999999998</v>
      </c>
      <c r="I135" s="20">
        <f t="shared" si="20"/>
        <v>264308.10000000003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36882.9</v>
      </c>
      <c r="C136" s="71">
        <f>C10+C21+C34+C53+C59+C89+C47+C128+C104+C107</f>
        <v>64923.3</v>
      </c>
      <c r="D136" s="71">
        <f>D10+D21+D34+D53+D59+D89+D47+D128+D104+D107</f>
        <v>23989.1</v>
      </c>
      <c r="E136" s="6">
        <f>D136/D134*100</f>
        <v>10.321546078461319</v>
      </c>
      <c r="F136" s="6">
        <f t="shared" si="21"/>
        <v>65.04125217919415</v>
      </c>
      <c r="G136" s="6">
        <f t="shared" si="18"/>
        <v>36.949908584437324</v>
      </c>
      <c r="H136" s="6">
        <f t="shared" si="19"/>
        <v>12893.800000000003</v>
      </c>
      <c r="I136" s="20">
        <f t="shared" si="20"/>
        <v>40934.200000000004</v>
      </c>
      <c r="K136" s="49"/>
      <c r="L136" s="106"/>
    </row>
    <row r="137" spans="1:12" ht="18.75">
      <c r="A137" s="25" t="s">
        <v>1</v>
      </c>
      <c r="B137" s="70">
        <f>B20+B9+B52+B46+B58+B33+B99</f>
        <v>9464.800000000001</v>
      </c>
      <c r="C137" s="70">
        <f>C20+C9+C52+C46+C58+C33+C99</f>
        <v>20315.6</v>
      </c>
      <c r="D137" s="70">
        <f>D20+D9+D52+D46+D58+D33+D99</f>
        <v>8278.199999999999</v>
      </c>
      <c r="E137" s="6">
        <f>D137/D134*100</f>
        <v>3.5617769214651025</v>
      </c>
      <c r="F137" s="6">
        <f t="shared" si="21"/>
        <v>87.46302087735607</v>
      </c>
      <c r="G137" s="6">
        <f t="shared" si="18"/>
        <v>40.747996613439916</v>
      </c>
      <c r="H137" s="6">
        <f t="shared" si="19"/>
        <v>1186.6000000000022</v>
      </c>
      <c r="I137" s="20">
        <f t="shared" si="20"/>
        <v>12037.4</v>
      </c>
      <c r="K137" s="49"/>
      <c r="L137" s="50"/>
    </row>
    <row r="138" spans="1:12" ht="21" customHeight="1">
      <c r="A138" s="25" t="s">
        <v>15</v>
      </c>
      <c r="B138" s="70">
        <f>B11+B22+B100+B60+B36+B90</f>
        <v>3778.2999999999997</v>
      </c>
      <c r="C138" s="70">
        <f>C11+C22+C100+C60+C36+C90</f>
        <v>8036.400000000001</v>
      </c>
      <c r="D138" s="70">
        <f>D11+D22+D100+D60+D36+D90</f>
        <v>2812.3000000000006</v>
      </c>
      <c r="E138" s="6">
        <f>D138/D134*100</f>
        <v>1.210019718807991</v>
      </c>
      <c r="F138" s="6">
        <f t="shared" si="21"/>
        <v>74.43294603393062</v>
      </c>
      <c r="G138" s="6">
        <f t="shared" si="18"/>
        <v>34.994524911651986</v>
      </c>
      <c r="H138" s="6">
        <f t="shared" si="19"/>
        <v>965.9999999999991</v>
      </c>
      <c r="I138" s="20">
        <f t="shared" si="20"/>
        <v>5224.1</v>
      </c>
      <c r="K138" s="49"/>
      <c r="L138" s="106"/>
    </row>
    <row r="139" spans="1:12" ht="18.75">
      <c r="A139" s="25" t="s">
        <v>2</v>
      </c>
      <c r="B139" s="70">
        <f>B8+B19+B45+B51</f>
        <v>3552.4</v>
      </c>
      <c r="C139" s="70">
        <f>C8+C19+C45+C51</f>
        <v>7873.900000000001</v>
      </c>
      <c r="D139" s="70">
        <f>D8+D19+D45+D51</f>
        <v>1671.9999999999998</v>
      </c>
      <c r="E139" s="6">
        <f>D139/D134*100</f>
        <v>0.7193944351054156</v>
      </c>
      <c r="F139" s="6">
        <f t="shared" si="21"/>
        <v>47.066771759936934</v>
      </c>
      <c r="G139" s="6">
        <f t="shared" si="18"/>
        <v>21.234712150268606</v>
      </c>
      <c r="H139" s="6">
        <f t="shared" si="19"/>
        <v>1880.4000000000003</v>
      </c>
      <c r="I139" s="20">
        <f t="shared" si="20"/>
        <v>6201.900000000001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47259.299999999945</v>
      </c>
      <c r="C140" s="70">
        <f>C134-C135-C136-C137-C138-C139</f>
        <v>92752.80000000002</v>
      </c>
      <c r="D140" s="70">
        <f>D134-D135-D136-D137-D138-D139</f>
        <v>29716.300000000057</v>
      </c>
      <c r="E140" s="6">
        <f>D140/D134*100</f>
        <v>12.785730174595159</v>
      </c>
      <c r="F140" s="6">
        <f t="shared" si="21"/>
        <v>62.879263975556334</v>
      </c>
      <c r="G140" s="46">
        <f t="shared" si="18"/>
        <v>32.038170276261255</v>
      </c>
      <c r="H140" s="6">
        <f t="shared" si="19"/>
        <v>17542.999999999887</v>
      </c>
      <c r="I140" s="6">
        <f t="shared" si="20"/>
        <v>63036.499999999956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1880+1018.6+12561.6-300</f>
        <v>15160.2</v>
      </c>
      <c r="C142" s="77">
        <v>77971.6</v>
      </c>
      <c r="D142" s="77">
        <f>1285.7+343.1+251.2+535+4</f>
        <v>2419</v>
      </c>
      <c r="E142" s="16"/>
      <c r="F142" s="6">
        <f t="shared" si="21"/>
        <v>15.956253875278689</v>
      </c>
      <c r="G142" s="6">
        <f aca="true" t="shared" si="22" ref="G142:G151">D142/C142*100</f>
        <v>3.102411647317741</v>
      </c>
      <c r="H142" s="6">
        <f>B142-D142</f>
        <v>12741.2</v>
      </c>
      <c r="I142" s="6">
        <f aca="true" t="shared" si="23" ref="I142:I151">C142-D142</f>
        <v>75552.6</v>
      </c>
      <c r="J142" s="109"/>
      <c r="K142" s="49"/>
      <c r="L142" s="49"/>
    </row>
    <row r="143" spans="1:12" ht="18.75">
      <c r="A143" s="25" t="s">
        <v>22</v>
      </c>
      <c r="B143" s="92">
        <f>65+10767.3+300</f>
        <v>11132.3</v>
      </c>
      <c r="C143" s="70">
        <f>23644.2-130</f>
        <v>23514.2</v>
      </c>
      <c r="D143" s="70">
        <f>2921.3</f>
        <v>2921.3</v>
      </c>
      <c r="E143" s="6"/>
      <c r="F143" s="6">
        <f t="shared" si="21"/>
        <v>26.241657159796272</v>
      </c>
      <c r="G143" s="6">
        <f t="shared" si="22"/>
        <v>12.423556829490266</v>
      </c>
      <c r="H143" s="6">
        <f aca="true" t="shared" si="24" ref="H143:H150">B143-D143</f>
        <v>8211</v>
      </c>
      <c r="I143" s="6">
        <f t="shared" si="23"/>
        <v>20592.9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6096.5+112.1+30.9+1603.7+825.7-185.6+11.1+170.9+380.2+5.4+65.1+200.4</f>
        <v>9316.4</v>
      </c>
      <c r="E144" s="6"/>
      <c r="F144" s="6">
        <f t="shared" si="21"/>
        <v>41.174546772382946</v>
      </c>
      <c r="G144" s="6">
        <f t="shared" si="22"/>
        <v>9.039721251650725</v>
      </c>
      <c r="H144" s="6">
        <f t="shared" si="24"/>
        <v>13310.199999999999</v>
      </c>
      <c r="I144" s="6">
        <f t="shared" si="23"/>
        <v>93744.3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</f>
        <v>2085.2000000000003</v>
      </c>
      <c r="E146" s="21"/>
      <c r="F146" s="6">
        <f t="shared" si="21"/>
        <v>31.532308064540526</v>
      </c>
      <c r="G146" s="6">
        <f t="shared" si="22"/>
        <v>10.71124032998757</v>
      </c>
      <c r="H146" s="6">
        <f t="shared" si="24"/>
        <v>4527.699999999999</v>
      </c>
      <c r="I146" s="6">
        <f t="shared" si="23"/>
        <v>17382.2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f>371+201.4</f>
        <v>572.4</v>
      </c>
      <c r="E148" s="21"/>
      <c r="F148" s="6">
        <f>D148/B148*100</f>
        <v>97.19816607233825</v>
      </c>
      <c r="G148" s="6">
        <f t="shared" si="22"/>
        <v>49.722029186935366</v>
      </c>
      <c r="H148" s="6">
        <f t="shared" si="24"/>
        <v>16.5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95.1+9.9+65</f>
        <v>170</v>
      </c>
      <c r="E150" s="26"/>
      <c r="F150" s="6">
        <f>D150/B150*100</f>
        <v>3.3966712621630806</v>
      </c>
      <c r="G150" s="6">
        <f t="shared" si="22"/>
        <v>1.9173725229238805</v>
      </c>
      <c r="H150" s="6">
        <f t="shared" si="24"/>
        <v>4834.9</v>
      </c>
      <c r="I150" s="6">
        <f t="shared" si="23"/>
        <v>8696.3</v>
      </c>
    </row>
    <row r="151" spans="1:9" ht="19.5" thickBot="1">
      <c r="A151" s="15" t="s">
        <v>20</v>
      </c>
      <c r="B151" s="94">
        <f>B134+B142+B146+B147+B143+B150+B149+B144+B148+B145</f>
        <v>374587.69999999995</v>
      </c>
      <c r="C151" s="94">
        <f>C134+C142+C146+C147+C143+C150+C149+C144+C148+C145</f>
        <v>866336.9999999999</v>
      </c>
      <c r="D151" s="94">
        <f>D134+D142+D146+D147+D143+D150+D149+D144+D148+D145</f>
        <v>256520.30000000002</v>
      </c>
      <c r="E151" s="27"/>
      <c r="F151" s="3">
        <f>D151/B151*100</f>
        <v>68.48070558643545</v>
      </c>
      <c r="G151" s="3">
        <f t="shared" si="22"/>
        <v>29.609759250730377</v>
      </c>
      <c r="H151" s="3">
        <f>B151-D151</f>
        <v>118067.39999999994</v>
      </c>
      <c r="I151" s="3">
        <f t="shared" si="23"/>
        <v>609816.6999999998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232417.70000000004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9" sqref="Q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8" sqref="R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6" sqref="Q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232417.70000000004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2014-05-22T05:08:24Z</dcterms:modified>
  <cp:category/>
  <cp:version/>
  <cp:contentType/>
  <cp:contentStatus/>
</cp:coreProperties>
</file>